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<sst xmlns="http://schemas.openxmlformats.org/spreadsheetml/2006/main" count="74" uniqueCount="69">
  <si>
    <t>2025年财政收支平衡表</t>
  </si>
  <si>
    <t>制表单位：县财政局</t>
  </si>
  <si>
    <t>制表时间：2025年6月30日</t>
  </si>
  <si>
    <t>单位：万元</t>
  </si>
  <si>
    <t>收入</t>
  </si>
  <si>
    <t>支出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</si>
  <si>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</si>
  <si>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</si>
  <si>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调整数</t>
  </si>
  <si>
    <t>调整后预算数</t>
  </si>
  <si>
    <t>项目</t>
  </si>
  <si>
    <t>一、一般公共预算</t>
  </si>
  <si>
    <r>
      <rPr>
        <b/>
        <sz val="11"/>
        <rFont val="Calibri"/>
        <charset val="0"/>
      </rPr>
      <t>①</t>
    </r>
    <r>
      <rPr>
        <b/>
        <sz val="11"/>
        <rFont val="宋体"/>
        <charset val="134"/>
      </rPr>
      <t>一般公共预算收入</t>
    </r>
  </si>
  <si>
    <t>①转移性支出</t>
  </si>
  <si>
    <r>
      <rPr>
        <b/>
        <sz val="11"/>
        <rFont val="Calibri"/>
        <charset val="0"/>
      </rPr>
      <t>②</t>
    </r>
    <r>
      <rPr>
        <b/>
        <sz val="11"/>
        <rFont val="宋体"/>
        <charset val="134"/>
      </rPr>
      <t>转移性收入</t>
    </r>
  </si>
  <si>
    <t xml:space="preserve">  上解支出</t>
  </si>
  <si>
    <t xml:space="preserve">    返还性收入</t>
  </si>
  <si>
    <t xml:space="preserve">    专项上解支出</t>
  </si>
  <si>
    <t xml:space="preserve">    一般性转移支付收入</t>
  </si>
  <si>
    <t xml:space="preserve">  地方政府一般债务还本支出</t>
  </si>
  <si>
    <t xml:space="preserve">    专项转移支付收入</t>
  </si>
  <si>
    <t>②一般公共预算支出</t>
  </si>
  <si>
    <r>
      <rPr>
        <b/>
        <sz val="11"/>
        <rFont val="Calibri"/>
        <charset val="0"/>
      </rPr>
      <t>③</t>
    </r>
    <r>
      <rPr>
        <b/>
        <sz val="11"/>
        <rFont val="宋体"/>
        <charset val="134"/>
      </rPr>
      <t>上年结余收入</t>
    </r>
  </si>
  <si>
    <t>201一般公共服务支出</t>
  </si>
  <si>
    <r>
      <rPr>
        <b/>
        <sz val="11"/>
        <rFont val="方正仿宋_GBK"/>
        <charset val="134"/>
      </rPr>
      <t>④</t>
    </r>
    <r>
      <rPr>
        <b/>
        <sz val="11"/>
        <rFont val="宋体"/>
        <charset val="134"/>
      </rPr>
      <t>地方政府一般债券收入</t>
    </r>
  </si>
  <si>
    <t>203国防支出</t>
  </si>
  <si>
    <r>
      <rPr>
        <b/>
        <sz val="11"/>
        <rFont val="方正仿宋_GBK"/>
        <charset val="134"/>
      </rPr>
      <t>⑤</t>
    </r>
    <r>
      <rPr>
        <b/>
        <sz val="11"/>
        <rFont val="宋体"/>
        <charset val="134"/>
      </rPr>
      <t>地方政府一般债券融资收入</t>
    </r>
  </si>
  <si>
    <t>204公共安全支出</t>
  </si>
  <si>
    <r>
      <rPr>
        <b/>
        <sz val="11"/>
        <rFont val="方正仿宋_GBK"/>
        <charset val="134"/>
      </rPr>
      <t>⑥</t>
    </r>
    <r>
      <rPr>
        <b/>
        <sz val="11"/>
        <rFont val="宋体"/>
        <charset val="134"/>
      </rPr>
      <t>动用预算稳定调节基金</t>
    </r>
  </si>
  <si>
    <t>205教育支出</t>
  </si>
  <si>
    <r>
      <rPr>
        <b/>
        <sz val="11"/>
        <rFont val="方正仿宋_GBK"/>
        <charset val="134"/>
      </rPr>
      <t>⑦</t>
    </r>
    <r>
      <rPr>
        <b/>
        <sz val="11"/>
        <rFont val="宋体"/>
        <charset val="134"/>
      </rPr>
      <t>调入资金</t>
    </r>
  </si>
  <si>
    <t>206科学技术支出</t>
  </si>
  <si>
    <r>
      <rPr>
        <b/>
        <sz val="11"/>
        <rFont val="方正仿宋_GBK"/>
        <charset val="134"/>
      </rPr>
      <t xml:space="preserve">  </t>
    </r>
    <r>
      <rPr>
        <b/>
        <sz val="11"/>
        <rFont val="宋体"/>
        <charset val="134"/>
      </rPr>
      <t xml:space="preserve"> 政府性基金调入</t>
    </r>
  </si>
  <si>
    <t>207文化旅游体育与传媒支出</t>
  </si>
  <si>
    <r>
      <rPr>
        <b/>
        <sz val="11"/>
        <rFont val="方正仿宋_GBK"/>
        <charset val="134"/>
      </rPr>
      <t xml:space="preserve">  </t>
    </r>
    <r>
      <rPr>
        <b/>
        <sz val="11"/>
        <rFont val="宋体"/>
        <charset val="134"/>
      </rPr>
      <t xml:space="preserve"> 国有资本经营预算调入</t>
    </r>
  </si>
  <si>
    <t>208社会保障和就业支出</t>
  </si>
  <si>
    <t xml:space="preserve">   其他资金调入</t>
  </si>
  <si>
    <t>210卫生健康支出</t>
  </si>
  <si>
    <t>二、政府性基金预算收入</t>
  </si>
  <si>
    <t>211节能环保支出</t>
  </si>
  <si>
    <t>①本级政府性基金收入</t>
  </si>
  <si>
    <t>212城乡社区支出</t>
  </si>
  <si>
    <t>②政府性基金补助收入</t>
  </si>
  <si>
    <t>213农林水支出</t>
  </si>
  <si>
    <t>③上年结余收入</t>
  </si>
  <si>
    <t>214交通运输支出</t>
  </si>
  <si>
    <t>④地方政府专项债务转贷收入</t>
  </si>
  <si>
    <t>215资源勘探工业信息等支出</t>
  </si>
  <si>
    <t>⑤调出资金</t>
  </si>
  <si>
    <t>216商业服务业等支出</t>
  </si>
  <si>
    <t>217金融支出</t>
  </si>
  <si>
    <t>220自然资源海洋气象等支出</t>
  </si>
  <si>
    <t>三、国有资本经营预算收入</t>
  </si>
  <si>
    <t>221住房保障支出</t>
  </si>
  <si>
    <t>①本级国有资本经营预算收入</t>
  </si>
  <si>
    <t>222粮油物资储备支出</t>
  </si>
  <si>
    <t>②上级国有资本经营预算收入</t>
  </si>
  <si>
    <t>224灾害防治及应急管理支出</t>
  </si>
  <si>
    <t>227预备费</t>
  </si>
  <si>
    <t>④调出资金</t>
  </si>
  <si>
    <t>229其他支出</t>
  </si>
  <si>
    <t>232债务付息支出</t>
  </si>
  <si>
    <t>233债务发行费用支出</t>
  </si>
  <si>
    <t>二、政府性基金预算支出</t>
  </si>
  <si>
    <t>①本级政府性基金支出</t>
  </si>
  <si>
    <t>三、国有资本经营预算支出</t>
  </si>
  <si>
    <t>①本级国有资本经营预算支出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</si>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</sst>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Calibri"/>
      <charset val="0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vertical="center"/>
      <protection locked="0"/>
    </xf>
    <xf numFmtId="1" fontId="5" fillId="0" borderId="4" xfId="0" applyNumberFormat="1" applyFont="1" applyFill="1" applyBorder="1" applyAlignment="1" applyProtection="1">
      <alignment horizontal="left" vertical="center"/>
      <protection locked="0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topLeftCell="A7" workbookViewId="0">
      <selection activeCell="F2" sqref="F2:H2"/>
    </sheetView>
  </sheetViews>
  <sheetFormatPr defaultColWidth="9" defaultRowHeight="14.25" outlineLevelCol="7"/>
  <cols>
    <col min="1" max="1" width="39.625" style="2" customWidth="1"/>
    <col min="2" max="4" width="20.25" style="3" customWidth="1"/>
    <col min="5" max="5" width="39.625" style="2" customWidth="1"/>
    <col min="6" max="8" width="19.75" style="2" customWidth="1"/>
    <col min="9" max="9" width="13" style="2" customWidth="1"/>
    <col min="10" max="236" width="9" style="2"/>
    <col min="237" max="16384" width="9" style="4"/>
  </cols>
  <sheetData>
    <row r="1" s="1" customFormat="1" ht="2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6" customHeight="1" spans="1:8">
      <c r="A2" s="6" t="s">
        <v>1</v>
      </c>
      <c r="B2" s="6"/>
      <c r="C2" s="3"/>
      <c r="D2" s="3" t="s">
        <v>2</v>
      </c>
      <c r="E2" s="3"/>
      <c r="F2" s="7" t="s">
        <v>3</v>
      </c>
      <c r="G2" s="7"/>
      <c r="H2" s="7"/>
    </row>
    <row r="3" s="2" customFormat="1" ht="21" customHeight="1" spans="1:8">
      <c r="A3" s="8" t="s">
        <v>4</v>
      </c>
      <c r="B3" s="9"/>
      <c r="C3" s="9"/>
      <c r="D3" s="9"/>
      <c r="E3" s="8" t="s">
        <v>5</v>
      </c>
      <c r="F3" s="9"/>
      <c r="G3" s="9"/>
      <c r="H3" s="10"/>
    </row>
    <row r="4" s="2" customFormat="1" ht="21" customHeight="1" spans="1:8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7</v>
      </c>
      <c r="G4" s="11" t="s">
        <v>8</v>
      </c>
      <c r="H4" s="11" t="s">
        <v>9</v>
      </c>
    </row>
    <row r="5" s="2" customFormat="1" ht="21" customHeight="1" spans="1:8">
      <c r="A5" s="12" t="s">
        <v>11</v>
      </c>
      <c r="B5" s="13">
        <f>B6+B7+B11+B14+B13+B12+B15</f>
        <v>334831</v>
      </c>
      <c r="C5" s="13">
        <f>C6+C7+C11+C14+C13+C12+C15</f>
        <v>91286</v>
      </c>
      <c r="D5" s="13">
        <f>D6+D7+D11+D14+D13+D12+D15</f>
        <v>426117</v>
      </c>
      <c r="E5" s="12" t="s">
        <v>11</v>
      </c>
      <c r="F5" s="14">
        <f t="shared" ref="F5:H5" si="0">F6+F10</f>
        <v>334831</v>
      </c>
      <c r="G5" s="14">
        <f t="shared" si="0"/>
        <v>91286</v>
      </c>
      <c r="H5" s="14">
        <f t="shared" si="0"/>
        <v>426117</v>
      </c>
    </row>
    <row r="6" s="2" customFormat="1" ht="21" customHeight="1" spans="1:8">
      <c r="A6" s="15" t="s">
        <v>12</v>
      </c>
      <c r="B6" s="16">
        <v>29940</v>
      </c>
      <c r="C6" s="17">
        <f t="shared" ref="C6:C10" si="1">D6-B6</f>
        <v>0</v>
      </c>
      <c r="D6" s="13">
        <v>29940</v>
      </c>
      <c r="E6" s="12" t="s">
        <v>13</v>
      </c>
      <c r="F6" s="14">
        <f t="shared" ref="F6:H6" si="2">F7+F9</f>
        <v>509</v>
      </c>
      <c r="G6" s="14">
        <f t="shared" si="2"/>
        <v>0</v>
      </c>
      <c r="H6" s="14">
        <f t="shared" si="2"/>
        <v>509</v>
      </c>
    </row>
    <row r="7" s="2" customFormat="1" ht="21" customHeight="1" spans="1:8">
      <c r="A7" s="18" t="s">
        <v>14</v>
      </c>
      <c r="B7" s="14">
        <f>B8+B9+B10</f>
        <v>241340</v>
      </c>
      <c r="C7" s="17">
        <f t="shared" si="1"/>
        <v>66376</v>
      </c>
      <c r="D7" s="14">
        <f>D8+D9+D10</f>
        <v>307716</v>
      </c>
      <c r="E7" s="19" t="s">
        <v>15</v>
      </c>
      <c r="F7" s="14">
        <v>432</v>
      </c>
      <c r="G7" s="14">
        <f t="shared" ref="G7:G9" si="3">H7-F7</f>
        <v>0</v>
      </c>
      <c r="H7" s="14">
        <v>432</v>
      </c>
    </row>
    <row r="8" s="2" customFormat="1" ht="21" customHeight="1" spans="1:8">
      <c r="A8" s="19" t="s">
        <v>16</v>
      </c>
      <c r="B8" s="20">
        <v>1579</v>
      </c>
      <c r="C8" s="21">
        <f t="shared" si="1"/>
        <v>0</v>
      </c>
      <c r="D8" s="20">
        <v>1579</v>
      </c>
      <c r="E8" s="22" t="s">
        <v>17</v>
      </c>
      <c r="F8" s="20">
        <v>432</v>
      </c>
      <c r="G8" s="23">
        <f t="shared" si="3"/>
        <v>0</v>
      </c>
      <c r="H8" s="20">
        <v>432</v>
      </c>
    </row>
    <row r="9" s="2" customFormat="1" ht="21" customHeight="1" spans="1:8">
      <c r="A9" s="24" t="s">
        <v>18</v>
      </c>
      <c r="B9" s="20">
        <v>235927</v>
      </c>
      <c r="C9" s="21">
        <f t="shared" si="1"/>
        <v>60137</v>
      </c>
      <c r="D9" s="23">
        <v>296064</v>
      </c>
      <c r="E9" s="19" t="s">
        <v>19</v>
      </c>
      <c r="F9" s="13">
        <v>77</v>
      </c>
      <c r="G9" s="13">
        <f t="shared" si="3"/>
        <v>0</v>
      </c>
      <c r="H9" s="13">
        <v>77</v>
      </c>
    </row>
    <row r="10" s="2" customFormat="1" ht="21" customHeight="1" spans="1:8">
      <c r="A10" s="24" t="s">
        <v>20</v>
      </c>
      <c r="B10" s="20">
        <v>3834</v>
      </c>
      <c r="C10" s="21">
        <f t="shared" si="1"/>
        <v>6239</v>
      </c>
      <c r="D10" s="23">
        <v>10073</v>
      </c>
      <c r="E10" s="19" t="s">
        <v>21</v>
      </c>
      <c r="F10" s="13">
        <f t="shared" ref="F10:H10" si="4">SUM(F11:F33)</f>
        <v>334322</v>
      </c>
      <c r="G10" s="13">
        <f t="shared" si="4"/>
        <v>91286</v>
      </c>
      <c r="H10" s="13">
        <f t="shared" si="4"/>
        <v>425608</v>
      </c>
    </row>
    <row r="11" s="2" customFormat="1" ht="21" customHeight="1" spans="1:8">
      <c r="A11" s="18" t="s">
        <v>22</v>
      </c>
      <c r="B11" s="14">
        <v>28039</v>
      </c>
      <c r="C11" s="14">
        <v>0</v>
      </c>
      <c r="D11" s="14">
        <v>28039</v>
      </c>
      <c r="E11" s="22" t="s">
        <v>23</v>
      </c>
      <c r="F11" s="23">
        <v>42176</v>
      </c>
      <c r="G11" s="21">
        <f t="shared" ref="G11:G33" si="5">H11-F11</f>
        <v>3939</v>
      </c>
      <c r="H11" s="21">
        <f>F11+560+1773+100+44+76+46+1031+360-51</f>
        <v>46115</v>
      </c>
    </row>
    <row r="12" s="2" customFormat="1" ht="21" customHeight="1" spans="1:8">
      <c r="A12" s="25" t="s">
        <v>24</v>
      </c>
      <c r="B12" s="13">
        <v>0</v>
      </c>
      <c r="C12" s="17">
        <f t="shared" ref="C12:C18" si="6">D12-B12</f>
        <v>8000</v>
      </c>
      <c r="D12" s="13">
        <v>8000</v>
      </c>
      <c r="E12" s="22" t="s">
        <v>25</v>
      </c>
      <c r="F12" s="23">
        <v>10</v>
      </c>
      <c r="G12" s="21">
        <f t="shared" si="5"/>
        <v>0</v>
      </c>
      <c r="H12" s="21">
        <v>10</v>
      </c>
    </row>
    <row r="13" s="2" customFormat="1" ht="21" customHeight="1" spans="1:8">
      <c r="A13" s="25" t="s">
        <v>26</v>
      </c>
      <c r="B13" s="14"/>
      <c r="C13" s="17">
        <f t="shared" si="6"/>
        <v>0</v>
      </c>
      <c r="D13" s="13"/>
      <c r="E13" s="22" t="s">
        <v>27</v>
      </c>
      <c r="F13" s="23">
        <v>26915</v>
      </c>
      <c r="G13" s="21">
        <f t="shared" si="5"/>
        <v>2367</v>
      </c>
      <c r="H13" s="21">
        <f>F13+1042+375+141+802+7</f>
        <v>29282</v>
      </c>
    </row>
    <row r="14" s="2" customFormat="1" ht="21" customHeight="1" spans="1:8">
      <c r="A14" s="25" t="s">
        <v>28</v>
      </c>
      <c r="B14" s="14">
        <v>721</v>
      </c>
      <c r="C14" s="17">
        <f t="shared" si="6"/>
        <v>0</v>
      </c>
      <c r="D14" s="13">
        <v>721</v>
      </c>
      <c r="E14" s="22" t="s">
        <v>29</v>
      </c>
      <c r="F14" s="23">
        <v>108723</v>
      </c>
      <c r="G14" s="21">
        <f t="shared" si="5"/>
        <v>4013</v>
      </c>
      <c r="H14" s="21">
        <f>F14+760+2186+867+200</f>
        <v>112736</v>
      </c>
    </row>
    <row r="15" s="2" customFormat="1" ht="21" customHeight="1" spans="1:8">
      <c r="A15" s="25" t="s">
        <v>30</v>
      </c>
      <c r="B15" s="14">
        <f>B16+B17+B18</f>
        <v>34791</v>
      </c>
      <c r="C15" s="17">
        <f t="shared" si="6"/>
        <v>16910</v>
      </c>
      <c r="D15" s="13">
        <f>D16+D17+D18</f>
        <v>51701</v>
      </c>
      <c r="E15" s="22" t="s">
        <v>31</v>
      </c>
      <c r="F15" s="23">
        <v>184</v>
      </c>
      <c r="G15" s="21">
        <f t="shared" si="5"/>
        <v>353</v>
      </c>
      <c r="H15" s="21">
        <f>F15+248+65+20+20</f>
        <v>537</v>
      </c>
    </row>
    <row r="16" s="2" customFormat="1" ht="21" customHeight="1" spans="1:8">
      <c r="A16" s="25" t="s">
        <v>32</v>
      </c>
      <c r="B16" s="23">
        <v>34035</v>
      </c>
      <c r="C16" s="21">
        <f t="shared" si="6"/>
        <v>16910</v>
      </c>
      <c r="D16" s="23">
        <f>49973+972</f>
        <v>50945</v>
      </c>
      <c r="E16" s="22" t="s">
        <v>33</v>
      </c>
      <c r="F16" s="23">
        <v>2471</v>
      </c>
      <c r="G16" s="21">
        <f t="shared" si="5"/>
        <v>66</v>
      </c>
      <c r="H16" s="21">
        <f>F16+5+16+45</f>
        <v>2537</v>
      </c>
    </row>
    <row r="17" s="2" customFormat="1" ht="21" customHeight="1" spans="1:8">
      <c r="A17" s="25" t="s">
        <v>34</v>
      </c>
      <c r="B17" s="23">
        <v>756</v>
      </c>
      <c r="C17" s="21">
        <f t="shared" si="6"/>
        <v>0</v>
      </c>
      <c r="D17" s="23">
        <v>756</v>
      </c>
      <c r="E17" s="22" t="s">
        <v>35</v>
      </c>
      <c r="F17" s="23">
        <v>31222</v>
      </c>
      <c r="G17" s="21">
        <f t="shared" si="5"/>
        <v>2856</v>
      </c>
      <c r="H17" s="21">
        <f>F17+10+2837+1+8</f>
        <v>34078</v>
      </c>
    </row>
    <row r="18" s="2" customFormat="1" ht="21" customHeight="1" spans="1:8">
      <c r="A18" s="26" t="s">
        <v>36</v>
      </c>
      <c r="B18" s="27"/>
      <c r="C18" s="28">
        <f t="shared" si="6"/>
        <v>0</v>
      </c>
      <c r="D18" s="27"/>
      <c r="E18" s="22" t="s">
        <v>37</v>
      </c>
      <c r="F18" s="23">
        <v>20508</v>
      </c>
      <c r="G18" s="21">
        <f t="shared" si="5"/>
        <v>680</v>
      </c>
      <c r="H18" s="21">
        <f>F18+75+160+445</f>
        <v>21188</v>
      </c>
    </row>
    <row r="19" s="2" customFormat="1" ht="21" customHeight="1" spans="1:8">
      <c r="A19" s="24" t="s">
        <v>38</v>
      </c>
      <c r="B19" s="14">
        <f>B20+B21+B22+B23-B24</f>
        <v>120166</v>
      </c>
      <c r="C19" s="14">
        <f>C20+C21+C22+C23-C24</f>
        <v>31003</v>
      </c>
      <c r="D19" s="14">
        <f>D20+D21+D22+D23-D24</f>
        <v>151169</v>
      </c>
      <c r="E19" s="22" t="s">
        <v>39</v>
      </c>
      <c r="F19" s="23">
        <v>4619</v>
      </c>
      <c r="G19" s="21">
        <f t="shared" si="5"/>
        <v>167</v>
      </c>
      <c r="H19" s="21">
        <f>F19+167</f>
        <v>4786</v>
      </c>
    </row>
    <row r="20" s="2" customFormat="1" ht="21" customHeight="1" spans="1:8">
      <c r="A20" s="29" t="s">
        <v>40</v>
      </c>
      <c r="B20" s="30">
        <v>45273</v>
      </c>
      <c r="C20" s="21">
        <f t="shared" ref="C20:C24" si="7">D20-B20</f>
        <v>24801</v>
      </c>
      <c r="D20" s="23">
        <f>45273+3015+7000+8938+2000+1696+972+1180</f>
        <v>70074</v>
      </c>
      <c r="E20" s="22" t="s">
        <v>41</v>
      </c>
      <c r="F20" s="23">
        <v>8001</v>
      </c>
      <c r="G20" s="21">
        <f t="shared" si="5"/>
        <v>3942</v>
      </c>
      <c r="H20" s="21">
        <f>F20+404+2400+2+68+70+998</f>
        <v>11943</v>
      </c>
    </row>
    <row r="21" s="2" customFormat="1" ht="21" customHeight="1" spans="1:8">
      <c r="A21" s="29" t="s">
        <v>42</v>
      </c>
      <c r="B21" s="30">
        <v>704</v>
      </c>
      <c r="C21" s="21">
        <f t="shared" si="7"/>
        <v>27</v>
      </c>
      <c r="D21" s="23">
        <v>731</v>
      </c>
      <c r="E21" s="22" t="s">
        <v>43</v>
      </c>
      <c r="F21" s="23">
        <v>64035</v>
      </c>
      <c r="G21" s="21">
        <f t="shared" si="5"/>
        <v>48290</v>
      </c>
      <c r="H21" s="21">
        <f>F21+4648+42815+1970+79+200+118+178-1718</f>
        <v>112325</v>
      </c>
    </row>
    <row r="22" s="2" customFormat="1" ht="21" customHeight="1" spans="1:8">
      <c r="A22" s="31" t="s">
        <v>44</v>
      </c>
      <c r="B22" s="21">
        <v>108224</v>
      </c>
      <c r="C22" s="21">
        <f t="shared" si="7"/>
        <v>0</v>
      </c>
      <c r="D22" s="23">
        <v>108224</v>
      </c>
      <c r="E22" s="22" t="s">
        <v>45</v>
      </c>
      <c r="F22" s="23">
        <v>2052</v>
      </c>
      <c r="G22" s="21">
        <f t="shared" si="5"/>
        <v>1931</v>
      </c>
      <c r="H22" s="21">
        <f>F22+37+942+902+50</f>
        <v>3983</v>
      </c>
    </row>
    <row r="23" s="2" customFormat="1" ht="21" customHeight="1" spans="1:8">
      <c r="A23" s="31" t="s">
        <v>46</v>
      </c>
      <c r="B23" s="21"/>
      <c r="C23" s="21">
        <f t="shared" si="7"/>
        <v>23085</v>
      </c>
      <c r="D23" s="23">
        <f>18000+2000+3085</f>
        <v>23085</v>
      </c>
      <c r="E23" s="22" t="s">
        <v>47</v>
      </c>
      <c r="F23" s="23">
        <v>4026</v>
      </c>
      <c r="G23" s="21">
        <f t="shared" si="5"/>
        <v>4454</v>
      </c>
      <c r="H23" s="21">
        <f>F23+332+4058+64</f>
        <v>8480</v>
      </c>
    </row>
    <row r="24" s="2" customFormat="1" ht="21" customHeight="1" spans="1:8">
      <c r="A24" s="31" t="s">
        <v>48</v>
      </c>
      <c r="B24" s="21">
        <v>34035</v>
      </c>
      <c r="C24" s="21">
        <f t="shared" si="7"/>
        <v>16910</v>
      </c>
      <c r="D24" s="23">
        <f>50595-4560+3938+972</f>
        <v>50945</v>
      </c>
      <c r="E24" s="22" t="s">
        <v>49</v>
      </c>
      <c r="F24" s="23">
        <v>440</v>
      </c>
      <c r="G24" s="21">
        <f t="shared" si="5"/>
        <v>9943</v>
      </c>
      <c r="H24" s="21">
        <f>F24+1+8000+1974-32</f>
        <v>10383</v>
      </c>
    </row>
    <row r="25" s="2" customFormat="1" ht="21" customHeight="1" spans="1:8">
      <c r="A25" s="27"/>
      <c r="B25" s="27"/>
      <c r="C25" s="32"/>
      <c r="D25" s="27"/>
      <c r="E25" s="22" t="s">
        <v>50</v>
      </c>
      <c r="F25" s="23">
        <v>0</v>
      </c>
      <c r="G25" s="21">
        <f t="shared" si="5"/>
        <v>0</v>
      </c>
      <c r="H25" s="21">
        <v>0</v>
      </c>
    </row>
    <row r="26" s="2" customFormat="1" ht="21" customHeight="1" spans="1:8">
      <c r="A26" s="27"/>
      <c r="B26" s="27"/>
      <c r="C26" s="32"/>
      <c r="D26" s="27"/>
      <c r="E26" s="22" t="s">
        <v>51</v>
      </c>
      <c r="F26" s="23">
        <v>476</v>
      </c>
      <c r="G26" s="21">
        <f t="shared" si="5"/>
        <v>598</v>
      </c>
      <c r="H26" s="21">
        <f>F26+598</f>
        <v>1074</v>
      </c>
    </row>
    <row r="27" s="2" customFormat="1" ht="21" customHeight="1" spans="1:8">
      <c r="A27" s="24" t="s">
        <v>52</v>
      </c>
      <c r="B27" s="14">
        <f>B28+B30+B29-B31</f>
        <v>2</v>
      </c>
      <c r="C27" s="17">
        <f>C28+C29+C30-C31</f>
        <v>2</v>
      </c>
      <c r="D27" s="14">
        <f>D28+D30+D29-D31</f>
        <v>4</v>
      </c>
      <c r="E27" s="33" t="s">
        <v>53</v>
      </c>
      <c r="F27" s="23">
        <v>5763</v>
      </c>
      <c r="G27" s="21">
        <f t="shared" si="5"/>
        <v>14</v>
      </c>
      <c r="H27" s="21">
        <f>F27+14</f>
        <v>5777</v>
      </c>
    </row>
    <row r="28" s="2" customFormat="1" ht="21" customHeight="1" spans="1:8">
      <c r="A28" s="29" t="s">
        <v>54</v>
      </c>
      <c r="B28" s="30">
        <v>756</v>
      </c>
      <c r="C28" s="21">
        <f t="shared" ref="C28:C31" si="8">D28-B28</f>
        <v>2</v>
      </c>
      <c r="D28" s="23">
        <v>758</v>
      </c>
      <c r="E28" s="33" t="s">
        <v>55</v>
      </c>
      <c r="F28" s="23">
        <v>576</v>
      </c>
      <c r="G28" s="21">
        <f t="shared" si="5"/>
        <v>990</v>
      </c>
      <c r="H28" s="21">
        <f>F28+515+475</f>
        <v>1566</v>
      </c>
    </row>
    <row r="29" s="2" customFormat="1" ht="21" customHeight="1" spans="1:8">
      <c r="A29" s="29" t="s">
        <v>56</v>
      </c>
      <c r="B29" s="30">
        <v>2</v>
      </c>
      <c r="C29" s="21">
        <f t="shared" si="8"/>
        <v>0</v>
      </c>
      <c r="D29" s="23">
        <v>2</v>
      </c>
      <c r="E29" s="33" t="s">
        <v>57</v>
      </c>
      <c r="F29" s="23">
        <v>872</v>
      </c>
      <c r="G29" s="21">
        <f t="shared" si="5"/>
        <v>1329</v>
      </c>
      <c r="H29" s="21">
        <f>F29+2+1327</f>
        <v>2201</v>
      </c>
    </row>
    <row r="30" s="2" customFormat="1" ht="21" customHeight="1" spans="1:8">
      <c r="A30" s="29" t="s">
        <v>44</v>
      </c>
      <c r="B30" s="30"/>
      <c r="C30" s="28"/>
      <c r="D30" s="23"/>
      <c r="E30" s="34" t="s">
        <v>58</v>
      </c>
      <c r="F30" s="23">
        <v>3319</v>
      </c>
      <c r="G30" s="21">
        <f t="shared" si="5"/>
        <v>0</v>
      </c>
      <c r="H30" s="21">
        <v>3319</v>
      </c>
    </row>
    <row r="31" s="2" customFormat="1" ht="21" customHeight="1" spans="1:8">
      <c r="A31" s="29" t="s">
        <v>59</v>
      </c>
      <c r="B31" s="35">
        <v>756</v>
      </c>
      <c r="C31" s="21">
        <f t="shared" si="8"/>
        <v>0</v>
      </c>
      <c r="D31" s="23">
        <v>756</v>
      </c>
      <c r="E31" s="33" t="s">
        <v>60</v>
      </c>
      <c r="F31" s="23">
        <v>4498</v>
      </c>
      <c r="G31" s="21">
        <f t="shared" si="5"/>
        <v>5354</v>
      </c>
      <c r="H31" s="21">
        <f>4498+1+648-3848+2923+1718+3938-26</f>
        <v>9852</v>
      </c>
    </row>
    <row r="32" s="2" customFormat="1" ht="21" customHeight="1" spans="1:8">
      <c r="A32" s="36"/>
      <c r="B32" s="35"/>
      <c r="C32" s="21"/>
      <c r="D32" s="23"/>
      <c r="E32" s="33" t="s">
        <v>61</v>
      </c>
      <c r="F32" s="23">
        <v>3431</v>
      </c>
      <c r="G32" s="21">
        <f t="shared" si="5"/>
        <v>0</v>
      </c>
      <c r="H32" s="21">
        <v>3431</v>
      </c>
    </row>
    <row r="33" s="2" customFormat="1" ht="21" customHeight="1" spans="1:8">
      <c r="A33" s="24"/>
      <c r="B33" s="14"/>
      <c r="C33" s="28"/>
      <c r="D33" s="23"/>
      <c r="E33" s="22" t="s">
        <v>62</v>
      </c>
      <c r="F33" s="23">
        <v>5</v>
      </c>
      <c r="G33" s="21">
        <f t="shared" si="5"/>
        <v>0</v>
      </c>
      <c r="H33" s="21">
        <v>5</v>
      </c>
    </row>
    <row r="34" s="2" customFormat="1" ht="21" customHeight="1" spans="1:8">
      <c r="A34" s="24"/>
      <c r="B34" s="14"/>
      <c r="C34" s="28"/>
      <c r="D34" s="23"/>
      <c r="E34" s="24" t="s">
        <v>63</v>
      </c>
      <c r="F34" s="13">
        <f t="shared" ref="F34:H34" si="9">F35</f>
        <v>120166</v>
      </c>
      <c r="G34" s="17">
        <f t="shared" si="9"/>
        <v>31003</v>
      </c>
      <c r="H34" s="17">
        <f t="shared" si="9"/>
        <v>151169</v>
      </c>
    </row>
    <row r="35" s="2" customFormat="1" ht="21" customHeight="1" spans="1:8">
      <c r="A35" s="24"/>
      <c r="B35" s="37"/>
      <c r="C35" s="21"/>
      <c r="D35" s="37"/>
      <c r="E35" s="22" t="s">
        <v>64</v>
      </c>
      <c r="F35" s="23">
        <v>120166</v>
      </c>
      <c r="G35" s="21">
        <f>H35-F35</f>
        <v>31003</v>
      </c>
      <c r="H35" s="21">
        <f>F35-25+5016+18000+51+1696+2000+3085+1180</f>
        <v>151169</v>
      </c>
    </row>
    <row r="36" s="2" customFormat="1" ht="21" customHeight="1" spans="1:8">
      <c r="A36" s="27"/>
      <c r="B36" s="27"/>
      <c r="C36" s="32"/>
      <c r="D36" s="27"/>
      <c r="E36" s="24" t="s">
        <v>65</v>
      </c>
      <c r="F36" s="13">
        <f t="shared" ref="F36:H36" si="10">F37</f>
        <v>2</v>
      </c>
      <c r="G36" s="21">
        <f t="shared" si="10"/>
        <v>2</v>
      </c>
      <c r="H36" s="13">
        <f t="shared" si="10"/>
        <v>4</v>
      </c>
    </row>
    <row r="37" s="2" customFormat="1" ht="21" customHeight="1" spans="1:8">
      <c r="A37" s="24"/>
      <c r="B37" s="14"/>
      <c r="C37" s="28"/>
      <c r="D37" s="38"/>
      <c r="E37" s="22" t="s">
        <v>66</v>
      </c>
      <c r="F37" s="23">
        <v>2</v>
      </c>
      <c r="G37" s="21">
        <f>H37-F37</f>
        <v>2</v>
      </c>
      <c r="H37" s="23">
        <v>4</v>
      </c>
    </row>
    <row r="38" s="2" customFormat="1" ht="21" customHeight="1" spans="1:8">
      <c r="A38" s="13" t="s">
        <v>67</v>
      </c>
      <c r="B38" s="13">
        <f>B5+B19+B27++B35</f>
        <v>454999</v>
      </c>
      <c r="C38" s="13">
        <f>C5+C19+C27+C35</f>
        <v>122291</v>
      </c>
      <c r="D38" s="13">
        <f>D5+D19+D27+D35</f>
        <v>577290</v>
      </c>
      <c r="E38" s="13" t="s">
        <v>68</v>
      </c>
      <c r="F38" s="14">
        <f t="shared" ref="F38:H38" si="11">F5+F34+F36</f>
        <v>454999</v>
      </c>
      <c r="G38" s="14">
        <f t="shared" si="11"/>
        <v>122291</v>
      </c>
      <c r="H38" s="14">
        <f t="shared" si="11"/>
        <v>577290</v>
      </c>
    </row>
    <row r="39" s="2" customFormat="1" ht="21" customHeight="1" spans="2:4">
      <c r="B39" s="3"/>
      <c r="C39" s="3"/>
      <c r="D39" s="3"/>
    </row>
    <row r="40" s="2" customFormat="1" ht="21" customHeight="1" spans="2:4">
      <c r="B40" s="3"/>
      <c r="C40" s="3"/>
      <c r="D40" s="3"/>
    </row>
    <row r="41" s="2" customFormat="1" hidden="1" spans="2:8">
      <c r="B41" s="3"/>
      <c r="C41" s="3"/>
      <c r="D41" s="3"/>
      <c r="H41" s="2">
        <f>D38-H38</f>
        <v>0</v>
      </c>
    </row>
    <row r="42" s="2" customFormat="1" hidden="1" spans="2:4">
      <c r="B42" s="3"/>
      <c r="C42" s="3"/>
      <c r="D42" s="3"/>
    </row>
    <row r="43" s="2" customFormat="1" hidden="1" spans="2:4">
      <c r="B43" s="3"/>
      <c r="C43" s="3"/>
      <c r="D43" s="3"/>
    </row>
    <row r="44" s="2" customFormat="1" spans="2:4">
      <c r="B44" s="3"/>
      <c r="C44" s="3"/>
      <c r="D44" s="3"/>
    </row>
    <row r="45" s="2" customFormat="1" spans="2:4">
      <c r="B45" s="3"/>
      <c r="C45" s="3"/>
      <c r="D45" s="3"/>
    </row>
    <row r="46" s="2" customFormat="1" spans="2:4">
      <c r="B46" s="3"/>
      <c r="C46" s="3"/>
      <c r="D46" s="3"/>
    </row>
    <row r="47" s="2" customFormat="1" spans="2:4">
      <c r="B47" s="3"/>
      <c r="C47" s="3"/>
      <c r="D47" s="3"/>
    </row>
    <row r="48" s="2" customFormat="1" spans="2:4">
      <c r="B48" s="3"/>
      <c r="C48" s="3"/>
      <c r="D48" s="3"/>
    </row>
    <row r="49" s="2" customFormat="1" spans="2:4">
      <c r="B49" s="3"/>
      <c r="C49" s="3"/>
      <c r="D49" s="3"/>
    </row>
    <row r="50" s="2" customFormat="1" spans="2:4">
      <c r="B50" s="3"/>
      <c r="C50" s="3"/>
      <c r="D50" s="3"/>
    </row>
    <row r="51" s="2" customFormat="1" spans="2:4">
      <c r="B51" s="3"/>
      <c r="C51" s="3"/>
      <c r="D51" s="3"/>
    </row>
    <row r="52" s="2" customFormat="1" spans="2:4">
      <c r="B52" s="3"/>
      <c r="C52" s="3"/>
      <c r="D52" s="3"/>
    </row>
    <row r="53" s="2" customFormat="1" spans="2:4">
      <c r="B53" s="3"/>
      <c r="C53" s="3"/>
      <c r="D53" s="3"/>
    </row>
    <row r="54" s="2" customFormat="1" spans="2:4">
      <c r="B54" s="3"/>
      <c r="C54" s="3"/>
      <c r="D54" s="3"/>
    </row>
    <row r="55" s="2" customFormat="1" spans="2:4">
      <c r="B55" s="3"/>
      <c r="C55" s="3"/>
      <c r="D55" s="3"/>
    </row>
    <row r="56" s="2" customFormat="1" spans="2:4">
      <c r="B56" s="3"/>
      <c r="C56" s="3"/>
      <c r="D56" s="3"/>
    </row>
    <row r="57" s="2" customFormat="1" spans="2:4">
      <c r="B57" s="3"/>
      <c r="C57" s="3"/>
      <c r="D57" s="3"/>
    </row>
    <row r="58" s="2" customFormat="1" spans="2:4">
      <c r="B58" s="3"/>
      <c r="C58" s="3"/>
      <c r="D58" s="3"/>
    </row>
    <row r="59" s="2" customFormat="1" spans="2:4">
      <c r="B59" s="3"/>
      <c r="C59" s="3"/>
      <c r="D59" s="3"/>
    </row>
    <row r="60" s="2" customFormat="1" spans="2:4">
      <c r="B60" s="3"/>
      <c r="C60" s="3"/>
      <c r="D60" s="3"/>
    </row>
  </sheetData>
  <mergeCells count="6">
    <mergeCell ref="A1:H1"/>
    <mergeCell ref="A2:B2"/>
    <mergeCell ref="D2:E2"/>
    <mergeCell ref="F2:H2"/>
    <mergeCell ref="A3:D3"/>
    <mergeCell ref="E3:H3"/>
  </mergeCells>
  <printOptions horizontalCentered="1"/>
  <pageMargins left="0.118055555555556" right="0.118055555555556" top="0.118055555555556" bottom="0.118055555555556" header="0.156944444444444" footer="0.118055555555556"/>
  <pageSetup paperSize="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2025-07-01T13:40:00Z</dcterms:created>
  <dcterms:modified xsi:type="dcterms:W3CDTF">2025-07-08T14:50:16Z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